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W\xwechat_files\wxid_b7ikv70vrgpq22_5e27\msg\attach\9e20f478899dc29eb19741386f9343c8\2026-03\Rec\d9e7e379945f131b\F\2\portal\docs\usage-guides\files\"/>
    </mc:Choice>
  </mc:AlternateContent>
  <xr:revisionPtr revIDLastSave="0" documentId="8_{A3E39463-C9B4-4E6A-977D-A090248567D5}" xr6:coauthVersionLast="47" xr6:coauthVersionMax="47" xr10:uidLastSave="{00000000-0000-0000-0000-000000000000}"/>
  <bookViews>
    <workbookView xWindow="7785" yWindow="1193" windowWidth="14288" windowHeight="12525" xr2:uid="{00000000-000D-0000-FFFF-FFFF00000000}"/>
  </bookViews>
  <sheets>
    <sheet name="WACC Summary" sheetId="1" r:id="rId1"/>
    <sheet name="计算明细" sheetId="2" r:id="rId2"/>
    <sheet name="数据来源" sheetId="3" r:id="rId3"/>
  </sheets>
  <calcPr calcId="191029"/>
  <fileRecoveryPr repairLoad="1"/>
</workbook>
</file>

<file path=xl/calcChain.xml><?xml version="1.0" encoding="utf-8"?>
<calcChain xmlns="http://schemas.openxmlformats.org/spreadsheetml/2006/main">
  <c r="C15" i="2" l="1"/>
  <c r="C12" i="2"/>
  <c r="C11" i="2"/>
  <c r="C10" i="2"/>
  <c r="D55" i="1"/>
  <c r="D54" i="1"/>
  <c r="D51" i="1"/>
  <c r="B44" i="1"/>
  <c r="B42" i="1"/>
  <c r="B41" i="1"/>
  <c r="B43" i="1" s="1"/>
  <c r="C14" i="2" s="1"/>
  <c r="B35" i="1"/>
  <c r="B34" i="1"/>
  <c r="B33" i="1"/>
  <c r="B14" i="1"/>
  <c r="B9" i="1"/>
  <c r="C7" i="2" s="1"/>
  <c r="B27" i="1" l="1"/>
  <c r="B51" i="1" s="1"/>
  <c r="B36" i="1"/>
  <c r="B52" i="1" s="1"/>
  <c r="C13" i="2"/>
  <c r="B45" i="1"/>
  <c r="B15" i="1"/>
  <c r="C5" i="2"/>
  <c r="B26" i="1"/>
  <c r="B28" i="1" s="1"/>
  <c r="B54" i="1" s="1"/>
  <c r="C16" i="2" l="1"/>
  <c r="B55" i="1"/>
  <c r="C8" i="2"/>
  <c r="B53" i="1"/>
  <c r="C9" i="2"/>
  <c r="C17" i="2" l="1"/>
  <c r="B56" i="1"/>
  <c r="C18" i="2" s="1"/>
  <c r="B57" i="1" l="1"/>
  <c r="C19" i="2" l="1"/>
  <c r="A59" i="1"/>
</calcChain>
</file>

<file path=xl/sharedStrings.xml><?xml version="1.0" encoding="utf-8"?>
<sst xmlns="http://schemas.openxmlformats.org/spreadsheetml/2006/main" count="233" uniqueCount="199">
  <si>
    <t>NVIDIA Corporation – WACC 计算表</t>
  </si>
  <si>
    <t>计算日期：2026-03-30  |  统一单位：百万美元($M)  |  百分比参数以小数存储，数字格式设%显示</t>
  </si>
  <si>
    <t>① 输入参数 Input Parameters（B列均为纯数值，黄色=公式格，白色/蓝色=手动输入格）</t>
  </si>
  <si>
    <t>参数名称</t>
  </si>
  <si>
    <t>数值</t>
  </si>
  <si>
    <t>公式引用</t>
  </si>
  <si>
    <t>数据来源 / 说明</t>
  </si>
  <si>
    <t>股票价格 (USD/股)</t>
  </si>
  <si>
    <t>Yahoo Finance – 2026-03-25 收盘价</t>
  </si>
  <si>
    <t>流通股份 (百万股)</t>
  </si>
  <si>
    <t>CompaniesMarketCap.com – 2026-03</t>
  </si>
  <si>
    <t>股权市值 E ($M) = P x S</t>
  </si>
  <si>
    <t>★ 188.52 x 24,304 = 4,581,779 $M，无除以1000</t>
  </si>
  <si>
    <t>总债务 ($M)</t>
  </si>
  <si>
    <t>NVIDIA 10-K FY2026 (Jan 25, 2026)</t>
  </si>
  <si>
    <t xml:space="preserve">  其中：长期债务 ($M)</t>
  </si>
  <si>
    <t>NVIDIA 10-K FY2026</t>
  </si>
  <si>
    <t xml:space="preserve">  其中：短期债务 ($M)</t>
  </si>
  <si>
    <t>现金及等价物 ($M)</t>
  </si>
  <si>
    <t>净债务 ($M) = D - Cash</t>
  </si>
  <si>
    <t>D &gt; Cash 为正；NVIDIA净现金为负 (-$22,630M)</t>
  </si>
  <si>
    <t>企业价值 ($M) = E + D</t>
  </si>
  <si>
    <t>自动计算</t>
  </si>
  <si>
    <t>无风险利率 Rf (decimal)</t>
  </si>
  <si>
    <t>10yr US Treasury – CNBC (2026-03-27)</t>
  </si>
  <si>
    <t>系统风险 Beta</t>
  </si>
  <si>
    <t>Yahoo Finance 2年滚动 Beta</t>
  </si>
  <si>
    <t>股权风险溢价 ERP (decimal)</t>
  </si>
  <si>
    <t>Damodaran 隐含ERP – NYU Stern (Jan 2026)</t>
  </si>
  <si>
    <t>利息支出 TTM ($M)</t>
  </si>
  <si>
    <t>GuruFocus / NVIDIA 10-K TTM</t>
  </si>
  <si>
    <t>债务账面均值 ($M)</t>
  </si>
  <si>
    <t>GuruFocus 四季平均</t>
  </si>
  <si>
    <t>实际税率 ETR (decimal)</t>
  </si>
  <si>
    <t>NVIDIA 10-K FY2025: $182M / $141,450M</t>
  </si>
  <si>
    <t>② 资本权重 Capital Weights（净债务法）</t>
  </si>
  <si>
    <t>权重指标</t>
  </si>
  <si>
    <t>数值（小数）</t>
  </si>
  <si>
    <t>说明</t>
  </si>
  <si>
    <t>总资本 V ($M) = E + D</t>
  </si>
  <si>
    <t>B9+B10</t>
  </si>
  <si>
    <t>股权权重 w_E = E / V</t>
  </si>
  <si>
    <t>B9/B25</t>
  </si>
  <si>
    <t>小数，Excel格式设%</t>
  </si>
  <si>
    <t>债务权重 w_D = D / V</t>
  </si>
  <si>
    <t>B10/B25</t>
  </si>
  <si>
    <t>③ 股权成本 Cost of Equity (CAPM)</t>
  </si>
  <si>
    <t>CAPM 指标</t>
  </si>
  <si>
    <t>Rf 无风险利率</t>
  </si>
  <si>
    <t>B16</t>
  </si>
  <si>
    <t>10yr Treasury = 0.0444 → 4.44%</t>
  </si>
  <si>
    <t>Beta 系统风险</t>
  </si>
  <si>
    <t>B17</t>
  </si>
  <si>
    <t>2.38 → 高波动科技股</t>
  </si>
  <si>
    <t>ERP 股权风险溢价</t>
  </si>
  <si>
    <t>B18</t>
  </si>
  <si>
    <t>0.0423 → 4.23%</t>
  </si>
  <si>
    <t>Re = Rf + Beta x ERP</t>
  </si>
  <si>
    <t>B33+B34*B35</t>
  </si>
  <si>
    <t>★ CAPM公式</t>
  </si>
  <si>
    <t>④ 债务成本 Cost of Debt</t>
  </si>
  <si>
    <t>债务成本指标</t>
  </si>
  <si>
    <t>B19</t>
  </si>
  <si>
    <t>TTM利息 = 259 $M</t>
  </si>
  <si>
    <t>B20</t>
  </si>
  <si>
    <t>四季平均 = 10,477.2 $M</t>
  </si>
  <si>
    <t>税前 Rd(bt) = Int/Debt</t>
  </si>
  <si>
    <t>B41/B42</t>
  </si>
  <si>
    <t>实际税率 ETR</t>
  </si>
  <si>
    <t>B21</t>
  </si>
  <si>
    <t>0.0013 → 格式0.13%</t>
  </si>
  <si>
    <t>税后 Rd(at) = Rd(bt)x(1-ETR)</t>
  </si>
  <si>
    <t>B43*(1-B44)</t>
  </si>
  <si>
    <t>★ 税后债务成本</t>
  </si>
  <si>
    <t>⑤ WACC 最终计算  WACC = w_E x Re + w_D x Rd(at)</t>
  </si>
  <si>
    <t>WACC 构成</t>
  </si>
  <si>
    <t>股权权重 w_E</t>
  </si>
  <si>
    <t>B26</t>
  </si>
  <si>
    <t>股权成本 Re</t>
  </si>
  <si>
    <t>B36</t>
  </si>
  <si>
    <t>w_E x Re (股权贡献)</t>
  </si>
  <si>
    <t>B51*B52</t>
  </si>
  <si>
    <t>股权融资加权成本</t>
  </si>
  <si>
    <t>债务权重 w_D</t>
  </si>
  <si>
    <t>B27</t>
  </si>
  <si>
    <t>税后债务成本 Rd(at)</t>
  </si>
  <si>
    <t>B45</t>
  </si>
  <si>
    <t>w_D x Rd (债务贡献)</t>
  </si>
  <si>
    <t>B54*B55</t>
  </si>
  <si>
    <t>债务融资加权成本</t>
  </si>
  <si>
    <t>WACC = 上述两项之和</t>
  </si>
  <si>
    <t>B53+B56</t>
  </si>
  <si>
    <t>★ = w_E x Re + w_D x Rd</t>
  </si>
  <si>
    <t>⑥ 敏感性分析  WACC 对 Beta x ERP 的敏感性</t>
  </si>
  <si>
    <t>ERP \ Beta</t>
  </si>
  <si>
    <t>Beta=2.18</t>
  </si>
  <si>
    <t>Beta=2.38</t>
  </si>
  <si>
    <t>Beta=2.58</t>
  </si>
  <si>
    <t>Beta=2.78</t>
  </si>
  <si>
    <t>ERP=3.93%</t>
  </si>
  <si>
    <t>ERP=4.23%</t>
  </si>
  <si>
    <t>ERP=4.53%</t>
  </si>
  <si>
    <t>注：敏感性表Rf固定为4.44%，按Beta/ERP组合直接计算Re(Beta,ERP)=Rf+Beta*ERP，债务贡献极小(~0.006%)已忽略；高亮格为基准情景(Beta=2.38, ERP=4.23%)</t>
  </si>
  <si>
    <t>WACC 完整计算步骤（公式引用 WACC Summary 工作表 B列参数）</t>
  </si>
  <si>
    <t>单位说明：股权市值/债务/现金=百万美元($M)；百分比参数以小数存储；所有公式均引用 Sheet1 WACC Summary</t>
  </si>
  <si>
    <t>步骤</t>
  </si>
  <si>
    <t>计算项目</t>
  </si>
  <si>
    <t>公式内容</t>
  </si>
  <si>
    <t>计算结果</t>
  </si>
  <si>
    <t>含义说明</t>
  </si>
  <si>
    <t>1</t>
  </si>
  <si>
    <t>股权市值 E ($M)</t>
  </si>
  <si>
    <t>4,581,779</t>
  </si>
  <si>
    <t>2</t>
  </si>
  <si>
    <t>总债务 D ($M)</t>
  </si>
  <si>
    <t>手动输入 = 11040</t>
  </si>
  <si>
    <t>11,040</t>
  </si>
  <si>
    <t>3</t>
  </si>
  <si>
    <t>总资本 V ($M)</t>
  </si>
  <si>
    <t>4,592,819</t>
  </si>
  <si>
    <t>4</t>
  </si>
  <si>
    <t>0.997598</t>
  </si>
  <si>
    <t>5</t>
  </si>
  <si>
    <t>0.002402</t>
  </si>
  <si>
    <t>6</t>
  </si>
  <si>
    <t>Rf (decimal)</t>
  </si>
  <si>
    <t>0.0444</t>
  </si>
  <si>
    <t>10yr US Treasury 2026-03-27</t>
  </si>
  <si>
    <t>7</t>
  </si>
  <si>
    <t>Beta</t>
  </si>
  <si>
    <t>2.38</t>
  </si>
  <si>
    <t>Yahoo Finance 2年滚动</t>
  </si>
  <si>
    <t>8</t>
  </si>
  <si>
    <t>ERP (decimal)</t>
  </si>
  <si>
    <t>0.0423</t>
  </si>
  <si>
    <t>Damodaran 隐含ERP Jan-2026</t>
  </si>
  <si>
    <t>9</t>
  </si>
  <si>
    <t>股权成本 Re (CAPM)</t>
  </si>
  <si>
    <t>0.1451</t>
  </si>
  <si>
    <t>10</t>
  </si>
  <si>
    <t>税前债务成本 Rd(bt)</t>
  </si>
  <si>
    <t>0.0247</t>
  </si>
  <si>
    <t>11</t>
  </si>
  <si>
    <t>0.0013</t>
  </si>
  <si>
    <t>NVIDIA FY2025: $182M/$141,450M</t>
  </si>
  <si>
    <t>12</t>
  </si>
  <si>
    <t>13</t>
  </si>
  <si>
    <t>w_E x Re</t>
  </si>
  <si>
    <t>0.1449</t>
  </si>
  <si>
    <t>股权成本加权贡献</t>
  </si>
  <si>
    <t>14</t>
  </si>
  <si>
    <t>w_D x Rd(at)</t>
  </si>
  <si>
    <t>0.00006</t>
  </si>
  <si>
    <t>债务成本加权贡献（极小）</t>
  </si>
  <si>
    <t>15</t>
  </si>
  <si>
    <t>WACC</t>
  </si>
  <si>
    <t>参数来源清单 Data Sources</t>
  </si>
  <si>
    <t>数据来源</t>
  </si>
  <si>
    <t>股票价格</t>
  </si>
  <si>
    <t>188.52 USD/股</t>
  </si>
  <si>
    <t>流通股份</t>
  </si>
  <si>
    <t>24,304 百万股</t>
  </si>
  <si>
    <t>CompaniesMarketCap.com – NVIDIA 2026-03</t>
  </si>
  <si>
    <t>股权市值 E</t>
  </si>
  <si>
    <t>4,581,779 $M = $4.58T</t>
  </si>
  <si>
    <t>总债务</t>
  </si>
  <si>
    <t>11,040 $M</t>
  </si>
  <si>
    <t>长期债务</t>
  </si>
  <si>
    <t>7,469 $M</t>
  </si>
  <si>
    <t>短期债务</t>
  </si>
  <si>
    <t>999 $M</t>
  </si>
  <si>
    <t>现金及等价物</t>
  </si>
  <si>
    <t>33,670 $M</t>
  </si>
  <si>
    <t>净债务</t>
  </si>
  <si>
    <t>-22,630 $M (净现金)</t>
  </si>
  <si>
    <t>利息支出 (TTM)</t>
  </si>
  <si>
    <t>259 $M</t>
  </si>
  <si>
    <t>债务账面均值</t>
  </si>
  <si>
    <t>10,477.2 $M</t>
  </si>
  <si>
    <t>GuruFocus 四季平均账面债务</t>
  </si>
  <si>
    <t>无风险利率 Rf</t>
  </si>
  <si>
    <t>0.0444 (4.44%)</t>
  </si>
  <si>
    <t>10yr US Treasury – CNBC / TradingEconomics (2026-03-27)</t>
  </si>
  <si>
    <t>Yahoo Finance 2年滚动 Beta vs. S&amp;P 500</t>
  </si>
  <si>
    <t>股权风险溢价 ERP</t>
  </si>
  <si>
    <t>0.0423 (4.23%)</t>
  </si>
  <si>
    <t>Damodaran 隐含ERP – NYU Stern (January 2026)</t>
  </si>
  <si>
    <t>0.0013 (0.13%)</t>
  </si>
  <si>
    <t>NVIDIA 10-K FY2025：$182M 税收支出 / $141,450M 税前利润</t>
  </si>
  <si>
    <t>边际税率 (参考)</t>
  </si>
  <si>
    <t>0.2100 (21.00%)</t>
  </si>
  <si>
    <t>美国联邦法定税率 (Tax Cuts and Jobs Act 2017)</t>
  </si>
  <si>
    <t>=E + D</t>
    <phoneticPr fontId="13" type="noConversion"/>
  </si>
  <si>
    <t>=E/V</t>
    <phoneticPr fontId="13" type="noConversion"/>
  </si>
  <si>
    <t>=D/V</t>
    <phoneticPr fontId="13" type="noConversion"/>
  </si>
  <si>
    <t>=Rf + Beta x ERP = 14.51%</t>
    <phoneticPr fontId="13" type="noConversion"/>
  </si>
  <si>
    <t>=w_E x Re + w_D x Rd</t>
    <phoneticPr fontId="13" type="noConversion"/>
  </si>
  <si>
    <r>
      <t>=</t>
    </r>
    <r>
      <rPr>
        <i/>
        <sz val="9"/>
        <color rgb="FF555555"/>
        <rFont val="微软雅黑"/>
        <family val="2"/>
        <charset val="134"/>
      </rPr>
      <t>股价</t>
    </r>
    <r>
      <rPr>
        <i/>
        <sz val="9"/>
        <color rgb="FF555555"/>
        <rFont val="Calibri"/>
        <family val="2"/>
      </rPr>
      <t xml:space="preserve"> x </t>
    </r>
    <r>
      <rPr>
        <i/>
        <sz val="9"/>
        <color rgb="FF555555"/>
        <rFont val="微软雅黑"/>
        <family val="2"/>
        <charset val="134"/>
      </rPr>
      <t>流通股份</t>
    </r>
    <phoneticPr fontId="13" type="noConversion"/>
  </si>
  <si>
    <r>
      <t>=</t>
    </r>
    <r>
      <rPr>
        <i/>
        <sz val="9"/>
        <color rgb="FF555555"/>
        <rFont val="微软雅黑"/>
        <family val="2"/>
        <charset val="134"/>
      </rPr>
      <t>总债务</t>
    </r>
    <r>
      <rPr>
        <i/>
        <sz val="9"/>
        <color rgb="FF555555"/>
        <rFont val="Calibri"/>
        <family val="2"/>
      </rPr>
      <t xml:space="preserve"> - </t>
    </r>
    <r>
      <rPr>
        <i/>
        <sz val="9"/>
        <color rgb="FF555555"/>
        <rFont val="微软雅黑"/>
        <family val="2"/>
        <charset val="134"/>
      </rPr>
      <t>现金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</si>
</sst>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0.0000%"/>
  </numFmts>
  <fonts count="16">
    <font>
      <sz val="11"/>
      <color theme="1"/>
      <name val="宋体"/>
      <family val="2"/>
      <scheme val="minor"/>
    </font>
    <font>
      <b/>
      <sz val="13"/>
      <color rgb="FFFFFFFF"/>
      <name val="Calibri"/>
    </font>
    <font>
      <i/>
      <sz val="9"/>
      <color rgb="FFFFFFFF"/>
      <name val="Calibri"/>
    </font>
    <font>
      <b/>
      <sz val="11"/>
      <color rgb="FFFFFFFF"/>
      <name val="Calibri"/>
    </font>
    <font>
      <b/>
      <sz val="10"/>
      <color rgb="FFFFFFFF"/>
      <name val="Calibri"/>
    </font>
    <font>
      <sz val="10"/>
      <color rgb="FF000000"/>
      <name val="Calibri"/>
    </font>
    <font>
      <b/>
      <sz val="10"/>
      <name val="Calibri"/>
    </font>
    <font>
      <i/>
      <sz val="9"/>
      <color rgb="FF555555"/>
      <name val="Calibri"/>
    </font>
    <font>
      <sz val="10"/>
      <name val="Calibri"/>
    </font>
    <font>
      <sz val="11"/>
      <name val="Calibri"/>
    </font>
    <font>
      <b/>
      <sz val="10"/>
      <color rgb="FF000000"/>
      <name val="Calibri"/>
    </font>
    <font>
      <b/>
      <sz val="11"/>
      <name val="Calibri"/>
    </font>
    <font>
      <i/>
      <sz val="9"/>
      <color rgb="FF1F3864"/>
      <name val="Calibri"/>
    </font>
    <font>
      <sz val="9"/>
      <name val="宋体"/>
      <family val="3"/>
      <charset val="134"/>
      <scheme val="minor"/>
    </font>
    <font>
      <i/>
      <sz val="9"/>
      <color rgb="FF555555"/>
      <name val="Calibri"/>
      <family val="2"/>
    </font>
    <font>
      <i/>
      <sz val="9"/>
      <color rgb="FF555555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6E4F0"/>
      </patternFill>
    </fill>
    <fill>
      <patternFill patternType="solid">
        <fgColor rgb="FFFFFFFF"/>
      </patternFill>
    </fill>
    <fill>
      <patternFill patternType="solid">
        <fgColor rgb="FFF4B942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3" borderId="1" xfId="0" applyFont="1" applyFill="1" applyBorder="1" applyAlignment="1">
      <alignment horizontal="center" vertical="center" indent="2"/>
    </xf>
    <xf numFmtId="0" fontId="4" fillId="3" borderId="1" xfId="0" applyFont="1" applyFill="1" applyBorder="1" applyAlignment="1">
      <alignment horizontal="center" vertical="center" indent="1"/>
    </xf>
    <xf numFmtId="0" fontId="4" fillId="3" borderId="1" xfId="0" applyFont="1" applyFill="1" applyBorder="1" applyAlignment="1">
      <alignment horizontal="left" vertical="center" indent="2"/>
    </xf>
    <xf numFmtId="0" fontId="5" fillId="4" borderId="1" xfId="0" applyFont="1" applyFill="1" applyBorder="1" applyAlignment="1">
      <alignment horizontal="left" vertical="center" indent="1"/>
    </xf>
    <xf numFmtId="4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2"/>
    </xf>
    <xf numFmtId="0" fontId="5" fillId="5" borderId="1" xfId="0" applyFont="1" applyFill="1" applyBorder="1" applyAlignment="1">
      <alignment horizontal="left" vertical="center" indent="1"/>
    </xf>
    <xf numFmtId="4" fontId="6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2"/>
    </xf>
    <xf numFmtId="4" fontId="6" fillId="6" borderId="1" xfId="0" applyNumberFormat="1" applyFont="1" applyFill="1" applyBorder="1" applyAlignment="1">
      <alignment horizontal="center" vertical="center"/>
    </xf>
    <xf numFmtId="10" fontId="6" fillId="5" borderId="1" xfId="0" applyNumberFormat="1" applyFont="1" applyFill="1" applyBorder="1" applyAlignment="1">
      <alignment horizontal="center" vertical="center"/>
    </xf>
    <xf numFmtId="10" fontId="6" fillId="4" borderId="1" xfId="0" applyNumberFormat="1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indent="1"/>
    </xf>
    <xf numFmtId="0" fontId="7" fillId="5" borderId="1" xfId="0" applyFont="1" applyFill="1" applyBorder="1" applyAlignment="1">
      <alignment horizontal="center" vertical="center" indent="1"/>
    </xf>
    <xf numFmtId="177" fontId="8" fillId="4" borderId="1" xfId="0" applyNumberFormat="1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/>
    </xf>
    <xf numFmtId="177" fontId="9" fillId="4" borderId="1" xfId="0" applyNumberFormat="1" applyFont="1" applyFill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indent="1"/>
    </xf>
    <xf numFmtId="177" fontId="11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indent="1"/>
    </xf>
    <xf numFmtId="0" fontId="7" fillId="6" borderId="1" xfId="0" applyFont="1" applyFill="1" applyBorder="1" applyAlignment="1">
      <alignment horizontal="left" vertical="center" indent="2"/>
    </xf>
    <xf numFmtId="0" fontId="4" fillId="6" borderId="1" xfId="0" applyFont="1" applyFill="1" applyBorder="1" applyAlignment="1">
      <alignment horizontal="center" vertical="center" indent="1"/>
    </xf>
    <xf numFmtId="10" fontId="8" fillId="4" borderId="1" xfId="0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0" fontId="6" fillId="6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 indent="1"/>
    </xf>
    <xf numFmtId="0" fontId="12" fillId="4" borderId="1" xfId="0" applyFont="1" applyFill="1" applyBorder="1" applyAlignment="1">
      <alignment horizontal="center" vertical="center" inden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indent="1"/>
    </xf>
    <xf numFmtId="0" fontId="5" fillId="5" borderId="1" xfId="0" applyFont="1" applyFill="1" applyBorder="1" applyAlignment="1">
      <alignment horizontal="center" vertical="center" indent="1"/>
    </xf>
    <xf numFmtId="0" fontId="12" fillId="5" borderId="1" xfId="0" applyFont="1" applyFill="1" applyBorder="1" applyAlignment="1">
      <alignment horizontal="center" vertical="center" inden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1"/>
    </xf>
    <xf numFmtId="0" fontId="10" fillId="6" borderId="1" xfId="0" applyFont="1" applyFill="1" applyBorder="1" applyAlignment="1">
      <alignment horizontal="center" vertical="center" indent="1"/>
    </xf>
    <xf numFmtId="0" fontId="2" fillId="6" borderId="1" xfId="0" applyFont="1" applyFill="1" applyBorder="1" applyAlignment="1">
      <alignment horizontal="center" vertical="center" indent="1"/>
    </xf>
    <xf numFmtId="0" fontId="6" fillId="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indent="1"/>
    </xf>
    <xf numFmtId="0" fontId="10" fillId="5" borderId="1" xfId="0" applyFont="1" applyFill="1" applyBorder="1" applyAlignment="1">
      <alignment horizontal="center" vertical="center" indent="1"/>
    </xf>
    <xf numFmtId="0" fontId="3" fillId="3" borderId="1" xfId="0" applyFont="1" applyFill="1" applyBorder="1" applyAlignment="1">
      <alignment horizontal="left" vertical="center" indent="1"/>
    </xf>
    <xf numFmtId="0" fontId="0" fillId="0" borderId="0" xfId="0"/>
    <xf numFmtId="0" fontId="7" fillId="4" borderId="1" xfId="0" applyFont="1" applyFill="1" applyBorder="1" applyAlignment="1">
      <alignment horizontal="left" vertical="center" indent="2"/>
    </xf>
    <xf numFmtId="0" fontId="0" fillId="0" borderId="2" xfId="0" applyBorder="1"/>
    <xf numFmtId="0" fontId="7" fillId="5" borderId="1" xfId="0" applyFont="1" applyFill="1" applyBorder="1" applyAlignment="1">
      <alignment horizontal="left" vertical="center" indent="2"/>
    </xf>
    <xf numFmtId="0" fontId="7" fillId="7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indent="1"/>
    </xf>
    <xf numFmtId="0" fontId="2" fillId="2" borderId="1" xfId="0" applyFont="1" applyFill="1" applyBorder="1" applyAlignment="1">
      <alignment horizontal="center" vertical="center" indent="1"/>
    </xf>
    <xf numFmtId="49" fontId="14" fillId="4" borderId="1" xfId="0" applyNumberFormat="1" applyFont="1" applyFill="1" applyBorder="1" applyAlignment="1">
      <alignment horizontal="left" vertical="center" indent="1"/>
    </xf>
    <xf numFmtId="49" fontId="14" fillId="5" borderId="1" xfId="0" applyNumberFormat="1" applyFont="1" applyFill="1" applyBorder="1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topLeftCell="A10" workbookViewId="0">
      <selection activeCell="A74" sqref="A74"/>
    </sheetView>
  </sheetViews>
  <sheetFormatPr defaultRowHeight="13.5"/>
  <cols>
    <col min="1" max="1" width="36" customWidth="1"/>
    <col min="2" max="2" width="18" customWidth="1"/>
    <col min="3" max="3" width="20" customWidth="1"/>
    <col min="4" max="4" width="42" customWidth="1"/>
    <col min="5" max="5" width="16.3984375" customWidth="1"/>
  </cols>
  <sheetData>
    <row r="1" spans="1:4" ht="28.05" customHeight="1">
      <c r="A1" s="49" t="s">
        <v>0</v>
      </c>
      <c r="B1" s="44"/>
      <c r="C1" s="44"/>
      <c r="D1" s="44"/>
    </row>
    <row r="2" spans="1:4" ht="15" customHeight="1">
      <c r="A2" s="50" t="s">
        <v>1</v>
      </c>
      <c r="B2" s="44"/>
      <c r="C2" s="44"/>
      <c r="D2" s="44"/>
    </row>
    <row r="3" spans="1:4" ht="8" customHeight="1"/>
    <row r="4" spans="1:4" ht="22.05" customHeight="1">
      <c r="A4" s="43" t="s">
        <v>2</v>
      </c>
      <c r="B4" s="44"/>
      <c r="C4" s="44"/>
      <c r="D4" s="44"/>
    </row>
    <row r="5" spans="1:4" ht="8" customHeight="1"/>
    <row r="6" spans="1:4" ht="20" customHeight="1">
      <c r="A6" s="1" t="s">
        <v>3</v>
      </c>
      <c r="B6" s="2" t="s">
        <v>4</v>
      </c>
      <c r="C6" s="2" t="s">
        <v>5</v>
      </c>
      <c r="D6" s="3" t="s">
        <v>6</v>
      </c>
    </row>
    <row r="7" spans="1:4" ht="18" customHeight="1">
      <c r="A7" s="4" t="s">
        <v>7</v>
      </c>
      <c r="B7" s="5">
        <v>188.52</v>
      </c>
      <c r="C7" s="45" t="s">
        <v>8</v>
      </c>
      <c r="D7" s="46"/>
    </row>
    <row r="8" spans="1:4" ht="18" customHeight="1">
      <c r="A8" s="7" t="s">
        <v>9</v>
      </c>
      <c r="B8" s="8">
        <v>24304</v>
      </c>
      <c r="C8" s="47" t="s">
        <v>10</v>
      </c>
      <c r="D8" s="46"/>
    </row>
    <row r="9" spans="1:4" ht="18" customHeight="1">
      <c r="A9" s="4" t="s">
        <v>11</v>
      </c>
      <c r="B9" s="10">
        <f>B7*B8</f>
        <v>4581790.08</v>
      </c>
      <c r="C9" s="45" t="s">
        <v>12</v>
      </c>
      <c r="D9" s="46"/>
    </row>
    <row r="10" spans="1:4" ht="18" customHeight="1">
      <c r="A10" s="7" t="s">
        <v>13</v>
      </c>
      <c r="B10" s="8">
        <v>11040</v>
      </c>
      <c r="C10" s="47" t="s">
        <v>14</v>
      </c>
      <c r="D10" s="46"/>
    </row>
    <row r="11" spans="1:4" ht="18" customHeight="1">
      <c r="A11" s="4" t="s">
        <v>15</v>
      </c>
      <c r="B11" s="5">
        <v>7469</v>
      </c>
      <c r="C11" s="45" t="s">
        <v>16</v>
      </c>
      <c r="D11" s="46"/>
    </row>
    <row r="12" spans="1:4" ht="18" customHeight="1">
      <c r="A12" s="7" t="s">
        <v>17</v>
      </c>
      <c r="B12" s="8">
        <v>999</v>
      </c>
      <c r="C12" s="47" t="s">
        <v>16</v>
      </c>
      <c r="D12" s="46"/>
    </row>
    <row r="13" spans="1:4" ht="18" customHeight="1">
      <c r="A13" s="4" t="s">
        <v>18</v>
      </c>
      <c r="B13" s="5">
        <v>33670</v>
      </c>
      <c r="C13" s="45" t="s">
        <v>16</v>
      </c>
      <c r="D13" s="46"/>
    </row>
    <row r="14" spans="1:4" ht="18" customHeight="1">
      <c r="A14" s="7" t="s">
        <v>19</v>
      </c>
      <c r="B14" s="10">
        <f>B10-B13</f>
        <v>-22630</v>
      </c>
      <c r="C14" s="47" t="s">
        <v>20</v>
      </c>
      <c r="D14" s="46"/>
    </row>
    <row r="15" spans="1:4" ht="18" customHeight="1">
      <c r="A15" s="4" t="s">
        <v>21</v>
      </c>
      <c r="B15" s="10">
        <f>B9+B10</f>
        <v>4592830.08</v>
      </c>
      <c r="C15" s="45" t="s">
        <v>22</v>
      </c>
      <c r="D15" s="46"/>
    </row>
    <row r="16" spans="1:4" ht="18" customHeight="1">
      <c r="A16" s="7" t="s">
        <v>23</v>
      </c>
      <c r="B16" s="11">
        <v>4.4400000000000002E-2</v>
      </c>
      <c r="C16" s="47" t="s">
        <v>24</v>
      </c>
      <c r="D16" s="46"/>
    </row>
    <row r="17" spans="1:4" ht="18" customHeight="1">
      <c r="A17" s="4" t="s">
        <v>25</v>
      </c>
      <c r="B17" s="5">
        <v>2.38</v>
      </c>
      <c r="C17" s="45" t="s">
        <v>26</v>
      </c>
      <c r="D17" s="46"/>
    </row>
    <row r="18" spans="1:4" ht="18" customHeight="1">
      <c r="A18" s="7" t="s">
        <v>27</v>
      </c>
      <c r="B18" s="11">
        <v>4.2299999999999997E-2</v>
      </c>
      <c r="C18" s="47" t="s">
        <v>28</v>
      </c>
      <c r="D18" s="46"/>
    </row>
    <row r="19" spans="1:4" ht="18" customHeight="1">
      <c r="A19" s="4" t="s">
        <v>29</v>
      </c>
      <c r="B19" s="5">
        <v>259</v>
      </c>
      <c r="C19" s="45" t="s">
        <v>30</v>
      </c>
      <c r="D19" s="46"/>
    </row>
    <row r="20" spans="1:4" ht="18" customHeight="1">
      <c r="A20" s="7" t="s">
        <v>31</v>
      </c>
      <c r="B20" s="8">
        <v>10477.200000000001</v>
      </c>
      <c r="C20" s="47" t="s">
        <v>32</v>
      </c>
      <c r="D20" s="46"/>
    </row>
    <row r="21" spans="1:4" ht="18" customHeight="1">
      <c r="A21" s="4" t="s">
        <v>33</v>
      </c>
      <c r="B21" s="12">
        <v>1.2999999999999999E-3</v>
      </c>
      <c r="C21" s="45" t="s">
        <v>34</v>
      </c>
      <c r="D21" s="46"/>
    </row>
    <row r="22" spans="1:4" ht="8" customHeight="1"/>
    <row r="23" spans="1:4" ht="22.05" customHeight="1">
      <c r="A23" s="43" t="s">
        <v>35</v>
      </c>
      <c r="B23" s="44"/>
      <c r="C23" s="44"/>
      <c r="D23" s="44"/>
    </row>
    <row r="24" spans="1:4" ht="8" customHeight="1"/>
    <row r="25" spans="1:4" ht="20" customHeight="1">
      <c r="A25" s="1" t="s">
        <v>36</v>
      </c>
      <c r="B25" s="2" t="s">
        <v>37</v>
      </c>
      <c r="C25" s="2" t="s">
        <v>5</v>
      </c>
      <c r="D25" s="3" t="s">
        <v>38</v>
      </c>
    </row>
    <row r="26" spans="1:4" ht="18" customHeight="1">
      <c r="A26" s="4" t="s">
        <v>39</v>
      </c>
      <c r="B26" s="13">
        <f>B9+B10</f>
        <v>4592830.08</v>
      </c>
      <c r="C26" s="14" t="s">
        <v>40</v>
      </c>
      <c r="D26" s="6" t="s">
        <v>22</v>
      </c>
    </row>
    <row r="27" spans="1:4" ht="18" customHeight="1">
      <c r="A27" s="7" t="s">
        <v>41</v>
      </c>
      <c r="B27" s="13">
        <f>B9/B26</f>
        <v>0.99759625333232449</v>
      </c>
      <c r="C27" s="15" t="s">
        <v>42</v>
      </c>
      <c r="D27" s="9" t="s">
        <v>43</v>
      </c>
    </row>
    <row r="28" spans="1:4" ht="18" customHeight="1">
      <c r="A28" s="4" t="s">
        <v>44</v>
      </c>
      <c r="B28" s="13">
        <f>B10/B26</f>
        <v>2.4037466676755433E-3</v>
      </c>
      <c r="C28" s="14" t="s">
        <v>45</v>
      </c>
      <c r="D28" s="6" t="s">
        <v>43</v>
      </c>
    </row>
    <row r="29" spans="1:4" ht="8" customHeight="1"/>
    <row r="30" spans="1:4" ht="22.05" customHeight="1">
      <c r="A30" s="43" t="s">
        <v>46</v>
      </c>
      <c r="B30" s="44"/>
      <c r="C30" s="44"/>
      <c r="D30" s="44"/>
    </row>
    <row r="31" spans="1:4" ht="8" customHeight="1"/>
    <row r="32" spans="1:4" ht="20" customHeight="1">
      <c r="A32" s="1" t="s">
        <v>47</v>
      </c>
      <c r="B32" s="2" t="s">
        <v>37</v>
      </c>
      <c r="C32" s="2" t="s">
        <v>5</v>
      </c>
      <c r="D32" s="3" t="s">
        <v>38</v>
      </c>
    </row>
    <row r="33" spans="1:4" ht="18" customHeight="1">
      <c r="A33" s="4" t="s">
        <v>48</v>
      </c>
      <c r="B33" s="16">
        <f>B16</f>
        <v>4.4400000000000002E-2</v>
      </c>
      <c r="C33" s="14" t="s">
        <v>49</v>
      </c>
      <c r="D33" s="6" t="s">
        <v>50</v>
      </c>
    </row>
    <row r="34" spans="1:4" ht="18" customHeight="1">
      <c r="A34" s="7" t="s">
        <v>51</v>
      </c>
      <c r="B34" s="17">
        <f>B17</f>
        <v>2.38</v>
      </c>
      <c r="C34" s="15" t="s">
        <v>52</v>
      </c>
      <c r="D34" s="9" t="s">
        <v>53</v>
      </c>
    </row>
    <row r="35" spans="1:4" ht="18" customHeight="1">
      <c r="A35" s="4" t="s">
        <v>54</v>
      </c>
      <c r="B35" s="16">
        <f>B18</f>
        <v>4.2299999999999997E-2</v>
      </c>
      <c r="C35" s="14" t="s">
        <v>55</v>
      </c>
      <c r="D35" s="6" t="s">
        <v>56</v>
      </c>
    </row>
    <row r="36" spans="1:4" ht="18" customHeight="1">
      <c r="A36" s="7" t="s">
        <v>57</v>
      </c>
      <c r="B36" s="18">
        <f>B33+B34*B35</f>
        <v>0.14507399999999998</v>
      </c>
      <c r="C36" s="15" t="s">
        <v>58</v>
      </c>
      <c r="D36" s="9" t="s">
        <v>59</v>
      </c>
    </row>
    <row r="37" spans="1:4" ht="8" customHeight="1"/>
    <row r="38" spans="1:4" ht="22.05" customHeight="1">
      <c r="A38" s="43" t="s">
        <v>60</v>
      </c>
      <c r="B38" s="44"/>
      <c r="C38" s="44"/>
      <c r="D38" s="44"/>
    </row>
    <row r="39" spans="1:4" ht="8" customHeight="1"/>
    <row r="40" spans="1:4" ht="20" customHeight="1">
      <c r="A40" s="1" t="s">
        <v>61</v>
      </c>
      <c r="B40" s="2" t="s">
        <v>37</v>
      </c>
      <c r="C40" s="2" t="s">
        <v>5</v>
      </c>
      <c r="D40" s="3" t="s">
        <v>38</v>
      </c>
    </row>
    <row r="41" spans="1:4" ht="18" customHeight="1">
      <c r="A41" s="4" t="s">
        <v>29</v>
      </c>
      <c r="B41" s="16">
        <f>B19</f>
        <v>259</v>
      </c>
      <c r="C41" s="14" t="s">
        <v>62</v>
      </c>
      <c r="D41" s="6" t="s">
        <v>63</v>
      </c>
    </row>
    <row r="42" spans="1:4" ht="18" customHeight="1">
      <c r="A42" s="7" t="s">
        <v>31</v>
      </c>
      <c r="B42" s="17">
        <f>B20</f>
        <v>10477.200000000001</v>
      </c>
      <c r="C42" s="15" t="s">
        <v>64</v>
      </c>
      <c r="D42" s="9" t="s">
        <v>65</v>
      </c>
    </row>
    <row r="43" spans="1:4" ht="18" customHeight="1">
      <c r="A43" s="4" t="s">
        <v>66</v>
      </c>
      <c r="B43" s="16">
        <f>B41/B42</f>
        <v>2.4720345130378345E-2</v>
      </c>
      <c r="C43" s="14" t="s">
        <v>67</v>
      </c>
      <c r="D43" s="6"/>
    </row>
    <row r="44" spans="1:4" ht="18" customHeight="1">
      <c r="A44" s="7" t="s">
        <v>68</v>
      </c>
      <c r="B44" s="17">
        <f>B21</f>
        <v>1.2999999999999999E-3</v>
      </c>
      <c r="C44" s="15" t="s">
        <v>69</v>
      </c>
      <c r="D44" s="9" t="s">
        <v>70</v>
      </c>
    </row>
    <row r="45" spans="1:4" ht="18" customHeight="1">
      <c r="A45" s="4" t="s">
        <v>71</v>
      </c>
      <c r="B45" s="18">
        <f>B43*(1-B44)</f>
        <v>2.4688208681708852E-2</v>
      </c>
      <c r="C45" s="14" t="s">
        <v>72</v>
      </c>
      <c r="D45" s="6" t="s">
        <v>73</v>
      </c>
    </row>
    <row r="46" spans="1:4" ht="8" customHeight="1"/>
    <row r="47" spans="1:4" ht="22.05" customHeight="1">
      <c r="A47" s="43" t="s">
        <v>74</v>
      </c>
      <c r="B47" s="44"/>
      <c r="C47" s="44"/>
      <c r="D47" s="44"/>
    </row>
    <row r="48" spans="1:4" ht="8" customHeight="1"/>
    <row r="49" spans="1:5" ht="20" customHeight="1">
      <c r="A49" s="1" t="s">
        <v>75</v>
      </c>
      <c r="B49" s="2" t="s">
        <v>37</v>
      </c>
      <c r="C49" s="2" t="s">
        <v>5</v>
      </c>
      <c r="D49" s="3" t="s">
        <v>38</v>
      </c>
    </row>
    <row r="51" spans="1:5" ht="20" customHeight="1">
      <c r="A51" s="4" t="s">
        <v>76</v>
      </c>
      <c r="B51" s="19">
        <f>B27</f>
        <v>0.99759625333232449</v>
      </c>
      <c r="C51" s="14" t="s">
        <v>77</v>
      </c>
      <c r="D51" s="6">
        <f>0.9976</f>
        <v>0.99760000000000004</v>
      </c>
    </row>
    <row r="52" spans="1:5" ht="20" customHeight="1">
      <c r="A52" s="7" t="s">
        <v>78</v>
      </c>
      <c r="B52" s="20">
        <f>B36</f>
        <v>0.14507399999999998</v>
      </c>
      <c r="C52" s="15" t="s">
        <v>79</v>
      </c>
      <c r="D52" s="9"/>
    </row>
    <row r="53" spans="1:5" ht="20" customHeight="1">
      <c r="A53" s="4" t="s">
        <v>80</v>
      </c>
      <c r="B53" s="19">
        <f>B51*B52</f>
        <v>0.14472527885593361</v>
      </c>
      <c r="C53" s="14" t="s">
        <v>81</v>
      </c>
      <c r="D53" s="6" t="s">
        <v>82</v>
      </c>
    </row>
    <row r="54" spans="1:5" ht="20" customHeight="1">
      <c r="A54" s="7" t="s">
        <v>83</v>
      </c>
      <c r="B54" s="20">
        <f>B28</f>
        <v>2.4037466676755433E-3</v>
      </c>
      <c r="C54" s="15" t="s">
        <v>84</v>
      </c>
      <c r="D54" s="9">
        <f>0.0024</f>
        <v>2.3999999999999998E-3</v>
      </c>
    </row>
    <row r="55" spans="1:5" ht="20" customHeight="1">
      <c r="A55" s="4" t="s">
        <v>85</v>
      </c>
      <c r="B55" s="19">
        <f>B45</f>
        <v>2.4688208681708852E-2</v>
      </c>
      <c r="C55" s="14" t="s">
        <v>86</v>
      </c>
      <c r="D55" s="6">
        <f>2.47%</f>
        <v>2.4700000000000003E-2</v>
      </c>
    </row>
    <row r="56" spans="1:5" ht="20" customHeight="1">
      <c r="A56" s="7" t="s">
        <v>87</v>
      </c>
      <c r="B56" s="20">
        <f>B54*B55</f>
        <v>5.9344199349536071E-5</v>
      </c>
      <c r="C56" s="15" t="s">
        <v>88</v>
      </c>
      <c r="D56" s="9" t="s">
        <v>89</v>
      </c>
    </row>
    <row r="57" spans="1:5" ht="20" customHeight="1">
      <c r="A57" s="21" t="s">
        <v>90</v>
      </c>
      <c r="B57" s="22">
        <f>B53+B56</f>
        <v>0.14478462305528314</v>
      </c>
      <c r="C57" s="23" t="s">
        <v>91</v>
      </c>
      <c r="D57" s="24" t="s">
        <v>92</v>
      </c>
    </row>
    <row r="58" spans="1:5" ht="8" customHeight="1"/>
    <row r="59" spans="1:5" ht="30" customHeight="1">
      <c r="A59" s="49" t="str">
        <f>"★  NVIDIA WACC  =  " &amp; TEXT(B57,"0.00%") &amp; "   (股权贡献:" &amp; TEXT(B53,"0.00%") &amp; "  + 债务贡献:" &amp; TEXT(B56,"0.000%") &amp; ")"</f>
        <v>★  NVIDIA WACC  =  14.48%   (股权贡献:14.47%  + 债务贡献:0.006%)</v>
      </c>
      <c r="B59" s="44"/>
      <c r="C59" s="44"/>
      <c r="D59" s="44"/>
    </row>
    <row r="60" spans="1:5" ht="8" customHeight="1"/>
    <row r="61" spans="1:5" ht="22.05" customHeight="1">
      <c r="A61" s="43" t="s">
        <v>93</v>
      </c>
      <c r="B61" s="44"/>
      <c r="C61" s="44"/>
      <c r="D61" s="44"/>
    </row>
    <row r="62" spans="1:5" ht="8" customHeight="1"/>
    <row r="63" spans="1:5" ht="18" customHeight="1">
      <c r="A63" s="2" t="s">
        <v>94</v>
      </c>
      <c r="B63" s="2" t="s">
        <v>95</v>
      </c>
      <c r="C63" s="25" t="s">
        <v>96</v>
      </c>
      <c r="D63" s="2" t="s">
        <v>97</v>
      </c>
      <c r="E63" s="2" t="s">
        <v>98</v>
      </c>
    </row>
    <row r="64" spans="1:5" ht="18" customHeight="1">
      <c r="A64" s="4" t="s">
        <v>99</v>
      </c>
      <c r="B64" s="26">
        <v>0.130074</v>
      </c>
      <c r="C64" s="26">
        <v>0.137934</v>
      </c>
      <c r="D64" s="26">
        <v>0.14579400000000001</v>
      </c>
      <c r="E64" s="26">
        <v>0.15365400000000001</v>
      </c>
    </row>
    <row r="65" spans="1:5" ht="18" customHeight="1">
      <c r="A65" s="21" t="s">
        <v>100</v>
      </c>
      <c r="B65" s="27">
        <v>0.13661400000000001</v>
      </c>
      <c r="C65" s="28">
        <v>0.14507400000000001</v>
      </c>
      <c r="D65" s="27">
        <v>0.153534</v>
      </c>
      <c r="E65" s="27">
        <v>0.161994</v>
      </c>
    </row>
    <row r="66" spans="1:5" ht="18" customHeight="1">
      <c r="A66" s="4" t="s">
        <v>101</v>
      </c>
      <c r="B66" s="26">
        <v>0.143154</v>
      </c>
      <c r="C66" s="26">
        <v>0.15221399999999999</v>
      </c>
      <c r="D66" s="26">
        <v>0.161274</v>
      </c>
      <c r="E66" s="26">
        <v>0.17033400000000001</v>
      </c>
    </row>
    <row r="67" spans="1:5" ht="18" customHeight="1">
      <c r="A67" s="48" t="s">
        <v>102</v>
      </c>
      <c r="B67" s="44"/>
      <c r="C67" s="44"/>
      <c r="D67" s="44"/>
    </row>
    <row r="68" spans="1:5" ht="8" customHeight="1"/>
  </sheetData>
  <mergeCells count="25">
    <mergeCell ref="C17:D17"/>
    <mergeCell ref="C8:D8"/>
    <mergeCell ref="C7:D7"/>
    <mergeCell ref="C19:D19"/>
    <mergeCell ref="C13:D13"/>
    <mergeCell ref="C18:D18"/>
    <mergeCell ref="A47:D47"/>
    <mergeCell ref="A1:D1"/>
    <mergeCell ref="C12:D12"/>
    <mergeCell ref="C21:D21"/>
    <mergeCell ref="A61:D61"/>
    <mergeCell ref="C11:D11"/>
    <mergeCell ref="A2:D2"/>
    <mergeCell ref="A30:D30"/>
    <mergeCell ref="A59:D59"/>
    <mergeCell ref="C9:D9"/>
    <mergeCell ref="A23:D23"/>
    <mergeCell ref="C15:D15"/>
    <mergeCell ref="A4:D4"/>
    <mergeCell ref="A38:D38"/>
    <mergeCell ref="C14:D14"/>
    <mergeCell ref="C20:D20"/>
    <mergeCell ref="A67:D67"/>
    <mergeCell ref="C10:D10"/>
    <mergeCell ref="C16:D16"/>
  </mergeCells>
  <phoneticPr fontId="1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workbookViewId="0">
      <selection activeCell="I16" sqref="I16"/>
    </sheetView>
  </sheetViews>
  <sheetFormatPr defaultRowHeight="13.5"/>
  <cols>
    <col min="1" max="1" width="8" customWidth="1"/>
    <col min="2" max="2" width="26" customWidth="1"/>
    <col min="3" max="3" width="22" customWidth="1"/>
    <col min="4" max="4" width="18" customWidth="1"/>
    <col min="5" max="5" width="32" customWidth="1"/>
  </cols>
  <sheetData>
    <row r="1" spans="1:5" ht="28.05" customHeight="1">
      <c r="A1" s="49" t="s">
        <v>103</v>
      </c>
      <c r="B1" s="44"/>
      <c r="C1" s="44"/>
      <c r="D1" s="44"/>
      <c r="E1" s="44"/>
    </row>
    <row r="2" spans="1:5" ht="15" customHeight="1">
      <c r="A2" s="50" t="s">
        <v>104</v>
      </c>
      <c r="B2" s="44"/>
      <c r="C2" s="44"/>
      <c r="D2" s="44"/>
      <c r="E2" s="44"/>
    </row>
    <row r="3" spans="1:5" ht="8" customHeight="1"/>
    <row r="4" spans="1:5" ht="20" customHeight="1">
      <c r="A4" s="2" t="s">
        <v>105</v>
      </c>
      <c r="B4" s="29" t="s">
        <v>106</v>
      </c>
      <c r="C4" s="29" t="s">
        <v>107</v>
      </c>
      <c r="D4" s="29" t="s">
        <v>108</v>
      </c>
      <c r="E4" s="29" t="s">
        <v>109</v>
      </c>
    </row>
    <row r="5" spans="1:5" ht="18" customHeight="1">
      <c r="A5" s="30" t="s">
        <v>110</v>
      </c>
      <c r="B5" s="4" t="s">
        <v>111</v>
      </c>
      <c r="C5" s="31">
        <f>'WACC Summary'!B9</f>
        <v>4581790.08</v>
      </c>
      <c r="D5" s="32" t="s">
        <v>112</v>
      </c>
      <c r="E5" s="33"/>
    </row>
    <row r="6" spans="1:5" ht="18" customHeight="1">
      <c r="A6" s="34" t="s">
        <v>113</v>
      </c>
      <c r="B6" s="7" t="s">
        <v>114</v>
      </c>
      <c r="C6" s="35" t="s">
        <v>115</v>
      </c>
      <c r="D6" s="36" t="s">
        <v>116</v>
      </c>
      <c r="E6" s="37" t="s">
        <v>16</v>
      </c>
    </row>
    <row r="7" spans="1:5" ht="18" customHeight="1">
      <c r="A7" s="30" t="s">
        <v>117</v>
      </c>
      <c r="B7" s="4" t="s">
        <v>118</v>
      </c>
      <c r="C7" s="31">
        <f>'WACC Summary'!B9 + 'WACC Summary'!B10</f>
        <v>4592830.08</v>
      </c>
      <c r="D7" s="32" t="s">
        <v>119</v>
      </c>
      <c r="E7" s="51" t="s">
        <v>192</v>
      </c>
    </row>
    <row r="8" spans="1:5" ht="18" customHeight="1">
      <c r="A8" s="34" t="s">
        <v>120</v>
      </c>
      <c r="B8" s="7" t="s">
        <v>76</v>
      </c>
      <c r="C8" s="35">
        <f>'WACC Summary'!B26</f>
        <v>4592830.08</v>
      </c>
      <c r="D8" s="36" t="s">
        <v>121</v>
      </c>
      <c r="E8" s="52" t="s">
        <v>193</v>
      </c>
    </row>
    <row r="9" spans="1:5" ht="18" customHeight="1">
      <c r="A9" s="30" t="s">
        <v>122</v>
      </c>
      <c r="B9" s="4" t="s">
        <v>83</v>
      </c>
      <c r="C9" s="31">
        <f>'WACC Summary'!B27</f>
        <v>0.99759625333232449</v>
      </c>
      <c r="D9" s="32" t="s">
        <v>123</v>
      </c>
      <c r="E9" s="51" t="s">
        <v>194</v>
      </c>
    </row>
    <row r="10" spans="1:5" ht="18" customHeight="1">
      <c r="A10" s="34" t="s">
        <v>124</v>
      </c>
      <c r="B10" s="7" t="s">
        <v>125</v>
      </c>
      <c r="C10" s="35">
        <f>'WACC Summary'!B16</f>
        <v>4.4400000000000002E-2</v>
      </c>
      <c r="D10" s="36" t="s">
        <v>126</v>
      </c>
      <c r="E10" s="37" t="s">
        <v>127</v>
      </c>
    </row>
    <row r="11" spans="1:5" ht="18" customHeight="1">
      <c r="A11" s="30" t="s">
        <v>128</v>
      </c>
      <c r="B11" s="4" t="s">
        <v>129</v>
      </c>
      <c r="C11" s="31">
        <f>'WACC Summary'!B17</f>
        <v>2.38</v>
      </c>
      <c r="D11" s="32" t="s">
        <v>130</v>
      </c>
      <c r="E11" s="33" t="s">
        <v>131</v>
      </c>
    </row>
    <row r="12" spans="1:5" ht="18" customHeight="1">
      <c r="A12" s="34" t="s">
        <v>132</v>
      </c>
      <c r="B12" s="7" t="s">
        <v>133</v>
      </c>
      <c r="C12" s="35">
        <f>'WACC Summary'!B18</f>
        <v>4.2299999999999997E-2</v>
      </c>
      <c r="D12" s="36" t="s">
        <v>134</v>
      </c>
      <c r="E12" s="37" t="s">
        <v>135</v>
      </c>
    </row>
    <row r="13" spans="1:5" ht="18" customHeight="1">
      <c r="A13" s="30" t="s">
        <v>136</v>
      </c>
      <c r="B13" s="4" t="s">
        <v>137</v>
      </c>
      <c r="C13" s="31">
        <f>'WACC Summary'!B36</f>
        <v>0.14507399999999998</v>
      </c>
      <c r="D13" s="32" t="s">
        <v>138</v>
      </c>
      <c r="E13" s="51" t="s">
        <v>195</v>
      </c>
    </row>
    <row r="14" spans="1:5" ht="18" customHeight="1">
      <c r="A14" s="34" t="s">
        <v>139</v>
      </c>
      <c r="B14" s="7" t="s">
        <v>140</v>
      </c>
      <c r="C14" s="35">
        <f>'WACC Summary'!B43</f>
        <v>2.4720345130378345E-2</v>
      </c>
      <c r="D14" s="36" t="s">
        <v>141</v>
      </c>
      <c r="E14" s="37"/>
    </row>
    <row r="15" spans="1:5" ht="18" customHeight="1">
      <c r="A15" s="30" t="s">
        <v>142</v>
      </c>
      <c r="B15" s="4" t="s">
        <v>68</v>
      </c>
      <c r="C15" s="31">
        <f>'WACC Summary'!B21</f>
        <v>1.2999999999999999E-3</v>
      </c>
      <c r="D15" s="32" t="s">
        <v>143</v>
      </c>
      <c r="E15" s="33" t="s">
        <v>144</v>
      </c>
    </row>
    <row r="16" spans="1:5" ht="18" customHeight="1">
      <c r="A16" s="34" t="s">
        <v>145</v>
      </c>
      <c r="B16" s="7" t="s">
        <v>85</v>
      </c>
      <c r="C16" s="35">
        <f>'WACC Summary'!B45</f>
        <v>2.4688208681708852E-2</v>
      </c>
      <c r="D16" s="36" t="s">
        <v>141</v>
      </c>
      <c r="E16" s="37"/>
    </row>
    <row r="17" spans="1:5" ht="18" customHeight="1">
      <c r="A17" s="30" t="s">
        <v>146</v>
      </c>
      <c r="B17" s="4" t="s">
        <v>147</v>
      </c>
      <c r="C17" s="31">
        <f>'WACC Summary'!B53</f>
        <v>0.14472527885593361</v>
      </c>
      <c r="D17" s="32" t="s">
        <v>148</v>
      </c>
      <c r="E17" s="33" t="s">
        <v>149</v>
      </c>
    </row>
    <row r="18" spans="1:5" ht="18" customHeight="1">
      <c r="A18" s="34" t="s">
        <v>150</v>
      </c>
      <c r="B18" s="7" t="s">
        <v>151</v>
      </c>
      <c r="C18" s="35">
        <f>'WACC Summary'!B56</f>
        <v>5.9344199349536071E-5</v>
      </c>
      <c r="D18" s="36" t="s">
        <v>152</v>
      </c>
      <c r="E18" s="37" t="s">
        <v>153</v>
      </c>
    </row>
    <row r="19" spans="1:5" ht="18" customHeight="1">
      <c r="A19" s="38" t="s">
        <v>154</v>
      </c>
      <c r="B19" s="21" t="s">
        <v>155</v>
      </c>
      <c r="C19" s="39">
        <f>'WACC Summary'!B57</f>
        <v>0.14478462305528314</v>
      </c>
      <c r="D19" s="40" t="s">
        <v>148</v>
      </c>
      <c r="E19" s="51" t="s">
        <v>196</v>
      </c>
    </row>
  </sheetData>
  <mergeCells count="2">
    <mergeCell ref="A2:E2"/>
    <mergeCell ref="A1:E1"/>
  </mergeCells>
  <phoneticPr fontId="1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C19" sqref="C19"/>
    </sheetView>
  </sheetViews>
  <sheetFormatPr defaultRowHeight="13.5"/>
  <cols>
    <col min="1" max="1" width="28" customWidth="1"/>
    <col min="2" max="2" width="26" customWidth="1"/>
    <col min="3" max="3" width="42" customWidth="1"/>
  </cols>
  <sheetData>
    <row r="1" spans="1:3" ht="28.05" customHeight="1">
      <c r="A1" s="49" t="s">
        <v>156</v>
      </c>
      <c r="B1" s="44"/>
      <c r="C1" s="44"/>
    </row>
    <row r="2" spans="1:3" ht="8" customHeight="1"/>
    <row r="3" spans="1:3" ht="20" customHeight="1">
      <c r="A3" s="2" t="s">
        <v>3</v>
      </c>
      <c r="B3" s="29" t="s">
        <v>4</v>
      </c>
      <c r="C3" s="29" t="s">
        <v>157</v>
      </c>
    </row>
    <row r="4" spans="1:3" ht="18" customHeight="1">
      <c r="A4" s="4" t="s">
        <v>158</v>
      </c>
      <c r="B4" s="41" t="s">
        <v>159</v>
      </c>
      <c r="C4" s="33" t="s">
        <v>8</v>
      </c>
    </row>
    <row r="5" spans="1:3" ht="18" customHeight="1">
      <c r="A5" s="7" t="s">
        <v>160</v>
      </c>
      <c r="B5" s="42" t="s">
        <v>161</v>
      </c>
      <c r="C5" s="37" t="s">
        <v>162</v>
      </c>
    </row>
    <row r="6" spans="1:3" ht="18" customHeight="1">
      <c r="A6" s="4" t="s">
        <v>163</v>
      </c>
      <c r="B6" s="41" t="s">
        <v>164</v>
      </c>
      <c r="C6" s="51" t="s">
        <v>197</v>
      </c>
    </row>
    <row r="7" spans="1:3" ht="18" customHeight="1">
      <c r="A7" s="7" t="s">
        <v>165</v>
      </c>
      <c r="B7" s="42" t="s">
        <v>166</v>
      </c>
      <c r="C7" s="37" t="s">
        <v>14</v>
      </c>
    </row>
    <row r="8" spans="1:3" ht="18" customHeight="1">
      <c r="A8" s="4" t="s">
        <v>167</v>
      </c>
      <c r="B8" s="41" t="s">
        <v>168</v>
      </c>
      <c r="C8" s="33" t="s">
        <v>16</v>
      </c>
    </row>
    <row r="9" spans="1:3" ht="18" customHeight="1">
      <c r="A9" s="7" t="s">
        <v>169</v>
      </c>
      <c r="B9" s="42" t="s">
        <v>170</v>
      </c>
      <c r="C9" s="37" t="s">
        <v>16</v>
      </c>
    </row>
    <row r="10" spans="1:3" ht="18" customHeight="1">
      <c r="A10" s="4" t="s">
        <v>171</v>
      </c>
      <c r="B10" s="41" t="s">
        <v>172</v>
      </c>
      <c r="C10" s="33" t="s">
        <v>16</v>
      </c>
    </row>
    <row r="11" spans="1:3" ht="18" customHeight="1">
      <c r="A11" s="7" t="s">
        <v>173</v>
      </c>
      <c r="B11" s="42" t="s">
        <v>174</v>
      </c>
      <c r="C11" s="52" t="s">
        <v>198</v>
      </c>
    </row>
    <row r="12" spans="1:3" ht="18" customHeight="1">
      <c r="A12" s="4" t="s">
        <v>175</v>
      </c>
      <c r="B12" s="41" t="s">
        <v>176</v>
      </c>
      <c r="C12" s="33" t="s">
        <v>30</v>
      </c>
    </row>
    <row r="13" spans="1:3" ht="18" customHeight="1">
      <c r="A13" s="7" t="s">
        <v>177</v>
      </c>
      <c r="B13" s="42" t="s">
        <v>178</v>
      </c>
      <c r="C13" s="37" t="s">
        <v>179</v>
      </c>
    </row>
    <row r="14" spans="1:3" ht="18" customHeight="1">
      <c r="A14" s="4" t="s">
        <v>180</v>
      </c>
      <c r="B14" s="41" t="s">
        <v>181</v>
      </c>
      <c r="C14" s="33" t="s">
        <v>182</v>
      </c>
    </row>
    <row r="15" spans="1:3" ht="18" customHeight="1">
      <c r="A15" s="7" t="s">
        <v>25</v>
      </c>
      <c r="B15" s="42" t="s">
        <v>130</v>
      </c>
      <c r="C15" s="37" t="s">
        <v>183</v>
      </c>
    </row>
    <row r="16" spans="1:3" ht="18" customHeight="1">
      <c r="A16" s="4" t="s">
        <v>184</v>
      </c>
      <c r="B16" s="41" t="s">
        <v>185</v>
      </c>
      <c r="C16" s="33" t="s">
        <v>186</v>
      </c>
    </row>
    <row r="17" spans="1:3" ht="18" customHeight="1">
      <c r="A17" s="7" t="s">
        <v>68</v>
      </c>
      <c r="B17" s="42" t="s">
        <v>187</v>
      </c>
      <c r="C17" s="37" t="s">
        <v>188</v>
      </c>
    </row>
    <row r="18" spans="1:3" ht="18" customHeight="1">
      <c r="A18" s="4" t="s">
        <v>189</v>
      </c>
      <c r="B18" s="41" t="s">
        <v>190</v>
      </c>
      <c r="C18" s="33" t="s">
        <v>191</v>
      </c>
    </row>
  </sheetData>
  <mergeCells count="1">
    <mergeCell ref="A1:C1"/>
  </mergeCells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WACC Summary</vt:lpstr>
      <vt:lpstr>计算明细</vt:lpstr>
      <vt:lpstr>数据来源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瑞琪 严</cp:lastModifiedBy>
  <dcterms:created xsi:type="dcterms:W3CDTF">2026-03-30T03:56:22Z</dcterms:created>
  <dcterms:modified xsi:type="dcterms:W3CDTF">2026-03-30T06:37:41Z</dcterms:modified>
</cp:coreProperties>
</file>